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Model" sheetId="2" state="visible" r:id="rId4"/>
    <sheet name="Benchmarks" sheetId="3" state="visible" r:id="rId5"/>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C8" authorId="0">
      <text>
        <r>
          <rPr>
            <sz val="10"/>
            <rFont val="Arial"/>
            <family val="2"/>
          </rPr>
          <t xml:space="preserve">Cost per registrant by channel: partner co-marketing ~$18, LinkedIn sponsored content ~$42, paid search ~$78, programmatic display ~$96. Source: ON24 2025 benchmarks; DigitalApplied 2026 aggregation.</t>
        </r>
      </text>
    </comment>
    <comment ref="C9" authorId="0">
      <text>
        <r>
          <rPr>
            <sz val="10"/>
            <rFont val="Arial"/>
            <family val="2"/>
          </rPr>
          <t xml:space="preserve">Owned email drives 57-76% of webinar registrations. 59% of all registrations arrive in the final 7 days; 17% register day-of. Source: GoTo webinar benchmarks.</t>
        </r>
      </text>
    </comment>
    <comment ref="C14" authorId="0">
      <text>
        <r>
          <rPr>
            <sz val="10"/>
            <rFont val="Arial"/>
            <family val="2"/>
          </rPr>
          <t xml:space="preserve">Registration-to-attendance, B2B: 41.6% median across ~12,400 webinars; 28.4% bottom quartile, 54.7% top quartile. Source: ON24/GoTo/BrightTALK via DigitalApplied 2026.</t>
        </r>
      </text>
    </comment>
    <comment ref="C16" authorId="0">
      <text>
        <r>
          <rPr>
            <sz val="10"/>
            <rFont val="Arial"/>
            <family val="2"/>
          </rPr>
          <t xml:space="preserve">Replay draws 2.4x the unique viewers of live within 30 days; 71% of replay watch time falls in the first 14 days; 58% of opportunities have the replay as first touch. Source: ON24 2025.</t>
        </r>
      </text>
    </comment>
    <comment ref="C21" authorId="0">
      <text>
        <r>
          <rPr>
            <sz val="10"/>
            <rFont val="Arial"/>
            <family val="2"/>
          </rPr>
          <t xml:space="preserve">Blended attended-to-pipeline runs 11.2% in B2B datasets, and attended-to-MQL 38%. This rate is applied to the larger engaged pool (live plus replay) and to a higher bar than an MQL, so it is set far below both. Replace with our own measured rate after three runs.</t>
        </r>
      </text>
    </comment>
  </commentList>
</comments>
</file>

<file path=xl/sharedStrings.xml><?xml version="1.0" encoding="utf-8"?>
<sst xmlns="http://schemas.openxmlformats.org/spreadsheetml/2006/main" count="292" uniqueCount="234">
  <si>
    <t xml:space="preserve">The Demand Engine — Funnel &amp; Unit Economics Model</t>
  </si>
  <si>
    <t xml:space="preserve">Innovative Group · Internal · Rev A · 6 September 2026</t>
  </si>
  <si>
    <t xml:space="preserve">What it does</t>
  </si>
  <si>
    <t xml:space="preserve">Models one monthly teaching-session cycle end to end across three scenarios, annualises it, and checks the two gates that decide whether the programme gets funded.</t>
  </si>
  <si>
    <t xml:space="preserve">Currency</t>
  </si>
  <si>
    <t xml:space="preserve">US dollars. The rupee figures in the playbook are not used here.</t>
  </si>
  <si>
    <t xml:space="preserve">Companion files</t>
  </si>
  <si>
    <t xml:space="preserve">The Demand Engine playbook (published page) and demand-engine-templates.docx.</t>
  </si>
  <si>
    <t xml:space="preserve">How to use it</t>
  </si>
  <si>
    <t xml:space="preserve">1</t>
  </si>
  <si>
    <t xml:space="preserve">Open the Model tab. Only shaded cells are inputs. Everything else is a formula and recalculates.</t>
  </si>
  <si>
    <t xml:space="preserve">2</t>
  </si>
  <si>
    <t xml:space="preserve">Fill Base first with what you actually believe. Conservative is the version you would defend to a CFO. Stretch is the top of what the published benchmarks support, not a forecast.</t>
  </si>
  <si>
    <t xml:space="preserve">3</t>
  </si>
  <si>
    <t xml:space="preserve">Read the gates. Both must pass in Base before media spend scales.</t>
  </si>
  <si>
    <t xml:space="preserve">4</t>
  </si>
  <si>
    <t xml:space="preserve">Hover the shaded cells for the source behind each default. Replace every one with our own measured figure after three runs.</t>
  </si>
  <si>
    <t xml:space="preserve">Two cautions on reading it</t>
  </si>
  <si>
    <t xml:space="preserve">Stretch is a ceiling</t>
  </si>
  <si>
    <t xml:space="preserve">Setting twelve variables to their best case at once compounds. The Stretch column is useful for asking what would have to be true, and it is not a plan.</t>
  </si>
  <si>
    <t xml:space="preserve">Gate 2 binds before Gate 1</t>
  </si>
  <si>
    <t xml:space="preserve">Lifetime gross profit counts a full retainer term against one cycle's acquisition cost, so a healthy services ratio here runs well above 3:1. Payback is the constraint that actually limits how fast we can run.</t>
  </si>
  <si>
    <t xml:space="preserve">The two gates</t>
  </si>
  <si>
    <t xml:space="preserve">Gate 1 — LTGP : CAC</t>
  </si>
  <si>
    <t xml:space="preserve">Lifetime gross profit divided by acquisition cost, 3:1 minimum. Hormozi's diagnostic: if our acquisition cost sits above the category norm, the advertising is the problem. If it sits below and the programme still will not scale, the model is the problem and the fix is raising lifetime gross profit.</t>
  </si>
  <si>
    <t xml:space="preserve">Gate 2 — 30-day payback</t>
  </si>
  <si>
    <t xml:space="preserve">Whether the first rung's gross profit recovers the full acquisition cost inside a month. When it does, cash recycles into the next cycle indefinitely. Past 90 days the programme is funded off the balance sheet.</t>
  </si>
  <si>
    <t xml:space="preserve">Diagnostics when the numbers disappoint</t>
  </si>
  <si>
    <t xml:space="preserve">Nobody registers</t>
  </si>
  <si>
    <t xml:space="preserve">The hook is wrong. Worksheet 4.</t>
  </si>
  <si>
    <t xml:space="preserve">They register and do not attend</t>
  </si>
  <si>
    <t xml:space="preserve">Reminder cadence is thin. Confirm plus three lifts attendance up to 28%, and the same-day send carries around 38% of it.</t>
  </si>
  <si>
    <t xml:space="preserve">They attend and nothing follows</t>
  </si>
  <si>
    <t xml:space="preserve">The follow-up does not exist yet. Most common failure, cheapest to fix. Worksheet 3.</t>
  </si>
  <si>
    <t xml:space="preserve">They engage and do not buy</t>
  </si>
  <si>
    <t xml:space="preserve">The offer is wrong, not the ads. Back to worksheet 1.</t>
  </si>
  <si>
    <t xml:space="preserve">Funnel and unit economics</t>
  </si>
  <si>
    <t xml:space="preserve">Shaded cells are inputs; hover them for sources. Everything else is a formula.</t>
  </si>
  <si>
    <t xml:space="preserve">Per monthly cycle</t>
  </si>
  <si>
    <t xml:space="preserve">Conservative</t>
  </si>
  <si>
    <t xml:space="preserve">Base</t>
  </si>
  <si>
    <t xml:space="preserve">Stretch</t>
  </si>
  <si>
    <t xml:space="preserve">Source / note</t>
  </si>
  <si>
    <t xml:space="preserve">TRAFFIC</t>
  </si>
  <si>
    <t xml:space="preserve">Paid media spend per cycle</t>
  </si>
  <si>
    <t xml:space="preserve">Our decision.</t>
  </si>
  <si>
    <t xml:space="preserve">Cost per registration, paid</t>
  </si>
  <si>
    <t xml:space="preserve">Partner co-marketing ~$18, LinkedIn sponsored ~$42, paid search ~$78.</t>
  </si>
  <si>
    <t xml:space="preserve">Registrations from owned list and organic</t>
  </si>
  <si>
    <t xml:space="preserve">Owned email drives 57-76% of registrations in every measured dataset.</t>
  </si>
  <si>
    <t xml:space="preserve">Paid registrations</t>
  </si>
  <si>
    <t xml:space="preserve">Total registrations</t>
  </si>
  <si>
    <t xml:space="preserve">THE ROOM</t>
  </si>
  <si>
    <t xml:space="preserve">Show-up rate</t>
  </si>
  <si>
    <t xml:space="preserve">B2B median 41.6%. Bottom quartile 28.4%, top quartile 54.7%.</t>
  </si>
  <si>
    <t xml:space="preserve">Live attendees</t>
  </si>
  <si>
    <t xml:space="preserve">Replay unique viewers, multiple of live</t>
  </si>
  <si>
    <t xml:space="preserve">Replay draws 2.4x the unique viewers of live over 30 days.</t>
  </si>
  <si>
    <t xml:space="preserve">Replay viewers</t>
  </si>
  <si>
    <t xml:space="preserve">Total engaged</t>
  </si>
  <si>
    <t xml:space="preserve">THE LADDER</t>
  </si>
  <si>
    <t xml:space="preserve">Engaged to qualified conversation</t>
  </si>
  <si>
    <t xml:space="preserve">Held well below the 11.2% attended-to-pipeline benchmark, because 'engaged' includes replay viewers.</t>
  </si>
  <si>
    <t xml:space="preserve">Qualified conversations</t>
  </si>
  <si>
    <t xml:space="preserve">Conversation to paid diagnostic</t>
  </si>
  <si>
    <t xml:space="preserve">Our assumption. No credible published figure exists for this step.</t>
  </si>
  <si>
    <t xml:space="preserve">Diagnostic price</t>
  </si>
  <si>
    <t xml:space="preserve">Rung 2 of the ladder.</t>
  </si>
  <si>
    <t xml:space="preserve">Diagnostics sold</t>
  </si>
  <si>
    <t xml:space="preserve">Diagnostic revenue</t>
  </si>
  <si>
    <t xml:space="preserve">Diagnostic to scoped project</t>
  </si>
  <si>
    <t xml:space="preserve">Threshold-gated ascension. The ClickFunnels ladder percentages are illustrative and do not apply.</t>
  </si>
  <si>
    <t xml:space="preserve">Average project value</t>
  </si>
  <si>
    <t xml:space="preserve">Rung 3.</t>
  </si>
  <si>
    <t xml:space="preserve">Projects sold</t>
  </si>
  <si>
    <t xml:space="preserve">Project revenue</t>
  </si>
  <si>
    <t xml:space="preserve">Project to retainer</t>
  </si>
  <si>
    <t xml:space="preserve">Rung 4.</t>
  </si>
  <si>
    <t xml:space="preserve">Retainer value per month</t>
  </si>
  <si>
    <t xml:space="preserve">Average retainer length, months</t>
  </si>
  <si>
    <t xml:space="preserve">Replace with our actual average as soon as finance can pull it.</t>
  </si>
  <si>
    <t xml:space="preserve">Retainers won</t>
  </si>
  <si>
    <t xml:space="preserve">Retainer revenue, full term</t>
  </si>
  <si>
    <t xml:space="preserve">Gross revenue per cycle, full lifetime</t>
  </si>
  <si>
    <t xml:space="preserve">COST AND MARGIN</t>
  </si>
  <si>
    <t xml:space="preserve">Gross margin on delivery</t>
  </si>
  <si>
    <t xml:space="preserve">Blended delivery margin. Finance owns this number.</t>
  </si>
  <si>
    <t xml:space="preserve">Programme fixed cost per cycle</t>
  </si>
  <si>
    <t xml:space="preserve">Production, tooling and internal time for one session and its follow-up. Does not scale with media spend.</t>
  </si>
  <si>
    <t xml:space="preserve">Total acquisition cost per cycle</t>
  </si>
  <si>
    <t xml:space="preserve">Customers acquired per cycle</t>
  </si>
  <si>
    <t xml:space="preserve">A customer is counted at the first paid rung, the diagnostic.</t>
  </si>
  <si>
    <t xml:space="preserve">CAC per customer</t>
  </si>
  <si>
    <t xml:space="preserve">Lifetime gross profit per customer</t>
  </si>
  <si>
    <t xml:space="preserve">GATES</t>
  </si>
  <si>
    <t xml:space="preserve">3.00x minimum before scaling spend (Hormozi, $100M Leads). Counts a full retainer term against one cycle of cost, so healthy services businesses sit well above the floor.</t>
  </si>
  <si>
    <t xml:space="preserve">Gate 1 verdict</t>
  </si>
  <si>
    <t xml:space="preserve">Day-30 gross profit, first rung only</t>
  </si>
  <si>
    <t xml:space="preserve">Assumes the diagnostic bills inside 30 days. If it does not, this gate has already failed.</t>
  </si>
  <si>
    <t xml:space="preserve">Gate 2 — acquisition cost recovered in 30 days</t>
  </si>
  <si>
    <t xml:space="preserve">At or above 100%, cash recycles into the next cycle indefinitely. This is usually the binding constraint.</t>
  </si>
  <si>
    <t xml:space="preserve">Gate 2 verdict</t>
  </si>
  <si>
    <t xml:space="preserve">ANNUAL VIEW</t>
  </si>
  <si>
    <t xml:space="preserve">Cycles per year</t>
  </si>
  <si>
    <t xml:space="preserve">One session a month. Cadence beats spectacle.</t>
  </si>
  <si>
    <t xml:space="preserve">Registrations per year</t>
  </si>
  <si>
    <t xml:space="preserve">Live attendees per year</t>
  </si>
  <si>
    <t xml:space="preserve">Customers per year</t>
  </si>
  <si>
    <t xml:space="preserve">Projects per year</t>
  </si>
  <si>
    <t xml:space="preserve">Retainers per year</t>
  </si>
  <si>
    <t xml:space="preserve">Gross revenue booked per year</t>
  </si>
  <si>
    <t xml:space="preserve">Gross profit per year</t>
  </si>
  <si>
    <t xml:space="preserve">Total programme cost per year</t>
  </si>
  <si>
    <t xml:space="preserve">Return on programme cost</t>
  </si>
  <si>
    <t xml:space="preserve">Gross profit per dollar of media plus fixed programme cost.</t>
  </si>
  <si>
    <t xml:space="preserve">SANITY CHECKS</t>
  </si>
  <si>
    <t xml:space="preserve">Cost per live attendee</t>
  </si>
  <si>
    <t xml:space="preserve">Benchmark for B2B programmes is $52 to $87. Well above it means the traffic mix is wrong.</t>
  </si>
  <si>
    <t xml:space="preserve">Cost per registration, all-in</t>
  </si>
  <si>
    <t xml:space="preserve">Includes fixed cost, so it sits above the paid input.</t>
  </si>
  <si>
    <t xml:space="preserve">Cost per qualified conversation</t>
  </si>
  <si>
    <t xml:space="preserve">If this exceeds the diagnostic price, the top of the funnel is not paying for itself.</t>
  </si>
  <si>
    <t xml:space="preserve">Share of revenue from retainers</t>
  </si>
  <si>
    <t xml:space="preserve">Above roughly 60%, the model is really a retainer business and payback will look worse than the ratio suggests.</t>
  </si>
  <si>
    <t xml:space="preserve">Diagnostics needed to cover one cycle</t>
  </si>
  <si>
    <t xml:space="preserve">How many first-rung sales it takes to pay for a cycle outright.</t>
  </si>
  <si>
    <t xml:space="preserve">Reference benchmarks</t>
  </si>
  <si>
    <t xml:space="preserve">Measured figures carry a stated methodology and sample size. Reported figures come from people selling funnel training; treat them as ceilings.</t>
  </si>
  <si>
    <t xml:space="preserve">Metric</t>
  </si>
  <si>
    <t xml:space="preserve">Figure</t>
  </si>
  <si>
    <t xml:space="preserve">Source</t>
  </si>
  <si>
    <t xml:space="preserve">Grade</t>
  </si>
  <si>
    <t xml:space="preserve">Registration to attendance, B2B median</t>
  </si>
  <si>
    <t xml:space="preserve">41.6%</t>
  </si>
  <si>
    <t xml:space="preserve">ON24 / GoTo / BrightTALK, n~12,400</t>
  </si>
  <si>
    <t xml:space="preserve">Measured</t>
  </si>
  <si>
    <t xml:space="preserve">Registration to attendance, top quartile</t>
  </si>
  <si>
    <t xml:space="preserve">54.7%</t>
  </si>
  <si>
    <t xml:space="preserve">Same</t>
  </si>
  <si>
    <t xml:space="preserve">Retention, 35-45 minute session</t>
  </si>
  <si>
    <t xml:space="preserve">73%</t>
  </si>
  <si>
    <t xml:space="preserve">ON24 aggregation</t>
  </si>
  <si>
    <t xml:space="preserve">Retention, 60 minute session</t>
  </si>
  <si>
    <t xml:space="preserve">51%</t>
  </si>
  <si>
    <t xml:space="preserve">Average engagement duration</t>
  </si>
  <si>
    <t xml:space="preserve">51 min</t>
  </si>
  <si>
    <t xml:space="preserve">ON24 2025</t>
  </si>
  <si>
    <t xml:space="preserve">Replay unique viewers vs live, 30 days</t>
  </si>
  <si>
    <t xml:space="preserve">2.4x</t>
  </si>
  <si>
    <t xml:space="preserve">Replay watch time in first 14 days</t>
  </si>
  <si>
    <t xml:space="preserve">71%</t>
  </si>
  <si>
    <t xml:space="preserve">DigitalApplied 2026</t>
  </si>
  <si>
    <t xml:space="preserve">Opportunities whose first touch was replay</t>
  </si>
  <si>
    <t xml:space="preserve">58%</t>
  </si>
  <si>
    <t xml:space="preserve">Attended to MQL within 14 days</t>
  </si>
  <si>
    <t xml:space="preserve">38%</t>
  </si>
  <si>
    <t xml:space="preserve">ON24 / HubSpot</t>
  </si>
  <si>
    <t xml:space="preserve">MQL to SQL</t>
  </si>
  <si>
    <t xml:space="preserve">27%</t>
  </si>
  <si>
    <t xml:space="preserve">SQL to pipeline</t>
  </si>
  <si>
    <t xml:space="preserve">41%</t>
  </si>
  <si>
    <t xml:space="preserve">Blended attended to pipeline</t>
  </si>
  <si>
    <t xml:space="preserve">11.2%</t>
  </si>
  <si>
    <t xml:space="preserve">Revenue per attendee, B2B SaaS, 12 months</t>
  </si>
  <si>
    <t xml:space="preserve">$612</t>
  </si>
  <si>
    <t xml:space="preserve">Cost per attended attendee</t>
  </si>
  <si>
    <t xml:space="preserve">$52-$87</t>
  </si>
  <si>
    <t xml:space="preserve">Cost per registration, partner co-marketing</t>
  </si>
  <si>
    <t xml:space="preserve">$18</t>
  </si>
  <si>
    <t xml:space="preserve">Cost per registration, LinkedIn sponsored</t>
  </si>
  <si>
    <t xml:space="preserve">$42</t>
  </si>
  <si>
    <t xml:space="preserve">ON24 / BeKnown</t>
  </si>
  <si>
    <t xml:space="preserve">Cost per registration, paid search B2B</t>
  </si>
  <si>
    <t xml:space="preserve">$78</t>
  </si>
  <si>
    <t xml:space="preserve">Meta CPL, Education &amp; Instruction, US leads</t>
  </si>
  <si>
    <t xml:space="preserve">$28.22</t>
  </si>
  <si>
    <t xml:space="preserve">WordStream 2025, 726 campaigns</t>
  </si>
  <si>
    <t xml:space="preserve">Share of registrations from owned email</t>
  </si>
  <si>
    <t xml:space="preserve">57-76%</t>
  </si>
  <si>
    <t xml:space="preserve">GoTo</t>
  </si>
  <si>
    <t xml:space="preserve">Registrations arriving in final 7 days</t>
  </si>
  <si>
    <t xml:space="preserve">59%</t>
  </si>
  <si>
    <t xml:space="preserve">Reminder cadence lift on attendance</t>
  </si>
  <si>
    <t xml:space="preserve">+28%</t>
  </si>
  <si>
    <t xml:space="preserve">Cloud Present via DigitalApplied</t>
  </si>
  <si>
    <t xml:space="preserve">Same-day reminder share of attendance</t>
  </si>
  <si>
    <t xml:space="preserve">BeKnown</t>
  </si>
  <si>
    <t xml:space="preserve">Two-field form vs multi-field</t>
  </si>
  <si>
    <t xml:space="preserve">+34%</t>
  </si>
  <si>
    <t xml:space="preserve">Personalised registration pages</t>
  </si>
  <si>
    <t xml:space="preserve">3x registrations</t>
  </si>
  <si>
    <t xml:space="preserve">Registration page conversion, B2B optimised</t>
  </si>
  <si>
    <t xml:space="preserve">Event leads going cold without follow-up</t>
  </si>
  <si>
    <t xml:space="preserve">73% in 72h</t>
  </si>
  <si>
    <t xml:space="preserve">MarketingProfs</t>
  </si>
  <si>
    <t xml:space="preserve">Share of sales closing after the event</t>
  </si>
  <si>
    <t xml:space="preserve">~25%</t>
  </si>
  <si>
    <t xml:space="preserve">Nurture sequence lift on on-demand attendance</t>
  </si>
  <si>
    <t xml:space="preserve">+69%</t>
  </si>
  <si>
    <t xml:space="preserve">Creator email open rate</t>
  </si>
  <si>
    <t xml:space="preserve">44%</t>
  </si>
  <si>
    <t xml:space="preserve">Kit, 644,814 creators, 28.5B sends</t>
  </si>
  <si>
    <t xml:space="preserve">Creator email click rate</t>
  </si>
  <si>
    <t xml:space="preserve">3.7%</t>
  </si>
  <si>
    <t xml:space="preserve">Kit</t>
  </si>
  <si>
    <t xml:space="preserve">Chargeback rate, education sector</t>
  </si>
  <si>
    <t xml:space="preserve">1.02%</t>
  </si>
  <si>
    <t xml:space="preserve">Clearly Payments</t>
  </si>
  <si>
    <t xml:space="preserve">Self-reported answers differing from last-touch</t>
  </si>
  <si>
    <t xml:space="preserve">~99%</t>
  </si>
  <si>
    <t xml:space="preserve">Refine Labs / Passetto</t>
  </si>
  <si>
    <t xml:space="preserve">Reported</t>
  </si>
  <si>
    <t xml:space="preserve">Attendee to buyer, mid-ticket $500-$1,500</t>
  </si>
  <si>
    <t xml:space="preserve">5-10%</t>
  </si>
  <si>
    <t xml:space="preserve">Practitioner blogs</t>
  </si>
  <si>
    <t xml:space="preserve">Attendee to buyer, high-ticket $2,000+</t>
  </si>
  <si>
    <t xml:space="preserve">1-4%</t>
  </si>
  <si>
    <t xml:space="preserve">Brunson close-rate ladder</t>
  </si>
  <si>
    <t xml:space="preserve">5 / 10 / 15%</t>
  </si>
  <si>
    <t xml:space="preserve">ClickFunnels, self-published</t>
  </si>
  <si>
    <t xml:space="preserve">Cold traffic penalty across all stages</t>
  </si>
  <si>
    <t xml:space="preserve">-30 to -50%</t>
  </si>
  <si>
    <t xml:space="preserve">Course refund rate, mid-ticket</t>
  </si>
  <si>
    <t xml:space="preserve">18-28%</t>
  </si>
  <si>
    <t xml:space="preserve">Vendor blog, treat sceptically</t>
  </si>
  <si>
    <t xml:space="preserve">LTGP:CAC minimum before scaling</t>
  </si>
  <si>
    <t xml:space="preserve">3:1</t>
  </si>
  <si>
    <t xml:space="preserve">Hormozi, $100M Leads</t>
  </si>
  <si>
    <t xml:space="preserve">Doctrine</t>
  </si>
  <si>
    <t xml:space="preserve">Payback period target</t>
  </si>
  <si>
    <t xml:space="preserve">30 days</t>
  </si>
  <si>
    <t xml:space="preserve">Hormozi, client-financed acquisition</t>
  </si>
  <si>
    <t xml:space="preserve">Email open rates are inflated by roughly 18 points by Apple Mail Privacy Protection. Use click-through and click-to-open as the real signals.</t>
  </si>
  <si>
    <t xml:space="preserve">Sources: ON24 2025 Webinar Benchmarks; DigitalApplied 2026 aggregation of ON24/GoTo/BrightTALK; GoTo; Livestorm; Wistia State of Video; WordStream Facebook Ads Benchmarks 2025; Kit; Clearly Payments; Hormozi, $100M Leads.</t>
  </si>
</sst>
</file>

<file path=xl/styles.xml><?xml version="1.0" encoding="utf-8"?>
<styleSheet xmlns="http://schemas.openxmlformats.org/spreadsheetml/2006/main">
  <numFmts count="7">
    <numFmt numFmtId="164" formatCode="General"/>
    <numFmt numFmtId="165" formatCode="\$#,##0"/>
    <numFmt numFmtId="166" formatCode="#,##0"/>
    <numFmt numFmtId="167" formatCode="#,##0.0"/>
    <numFmt numFmtId="168" formatCode="0.0%"/>
    <numFmt numFmtId="169" formatCode="#,##0.00"/>
    <numFmt numFmtId="170" formatCode="0.00\x"/>
  </numFmts>
  <fonts count="17">
    <font>
      <sz val="11"/>
      <color theme="1"/>
      <name val="Calibri"/>
      <family val="2"/>
      <charset val="1"/>
    </font>
    <font>
      <sz val="10"/>
      <name val="Arial"/>
      <family val="0"/>
    </font>
    <font>
      <sz val="10"/>
      <name val="Arial"/>
      <family val="0"/>
    </font>
    <font>
      <sz val="10"/>
      <name val="Arial"/>
      <family val="0"/>
    </font>
    <font>
      <b val="true"/>
      <sz val="18"/>
      <color rgb="FF14181F"/>
      <name val="Arial"/>
      <family val="0"/>
      <charset val="1"/>
    </font>
    <font>
      <sz val="10"/>
      <color rgb="FF6B7280"/>
      <name val="Arial"/>
      <family val="0"/>
      <charset val="1"/>
    </font>
    <font>
      <b val="true"/>
      <sz val="10"/>
      <color rgb="FF14181F"/>
      <name val="Arial"/>
      <family val="0"/>
      <charset val="1"/>
    </font>
    <font>
      <sz val="10"/>
      <color rgb="FF14181F"/>
      <name val="Arial"/>
      <family val="0"/>
      <charset val="1"/>
    </font>
    <font>
      <b val="true"/>
      <sz val="12"/>
      <color rgb="FFB8801F"/>
      <name val="Arial"/>
      <family val="0"/>
      <charset val="1"/>
    </font>
    <font>
      <b val="true"/>
      <sz val="10"/>
      <color rgb="FFA8462F"/>
      <name val="Arial"/>
      <family val="0"/>
      <charset val="1"/>
    </font>
    <font>
      <b val="true"/>
      <sz val="15"/>
      <color rgb="FF14181F"/>
      <name val="Arial"/>
      <family val="0"/>
      <charset val="1"/>
    </font>
    <font>
      <sz val="9"/>
      <color rgb="FF6B7280"/>
      <name val="Arial"/>
      <family val="0"/>
      <charset val="1"/>
    </font>
    <font>
      <b val="true"/>
      <sz val="10"/>
      <color rgb="FF6B7280"/>
      <name val="Arial"/>
      <family val="0"/>
      <charset val="1"/>
    </font>
    <font>
      <b val="true"/>
      <sz val="11"/>
      <color rgb="FFB8801F"/>
      <name val="Arial"/>
      <family val="0"/>
      <charset val="1"/>
    </font>
    <font>
      <sz val="10"/>
      <name val="Arial"/>
      <family val="2"/>
    </font>
    <font>
      <b val="true"/>
      <sz val="9"/>
      <color rgb="FFB8801F"/>
      <name val="Arial"/>
      <family val="0"/>
      <charset val="1"/>
    </font>
    <font>
      <b val="true"/>
      <sz val="9"/>
      <color rgb="FF6B7280"/>
      <name val="Arial"/>
      <family val="0"/>
      <charset val="1"/>
    </font>
  </fonts>
  <fills count="4">
    <fill>
      <patternFill patternType="none"/>
    </fill>
    <fill>
      <patternFill patternType="gray125"/>
    </fill>
    <fill>
      <patternFill patternType="solid">
        <fgColor rgb="FFFDF3DF"/>
        <bgColor rgb="FFF7F5F1"/>
      </patternFill>
    </fill>
    <fill>
      <patternFill patternType="solid">
        <fgColor rgb="FFF7F5F1"/>
        <bgColor rgb="FFFDF3DF"/>
      </patternFill>
    </fill>
  </fills>
  <borders count="3">
    <border diagonalUp="false" diagonalDown="false">
      <left/>
      <right/>
      <top/>
      <bottom/>
      <diagonal/>
    </border>
    <border diagonalUp="false" diagonalDown="false">
      <left/>
      <right/>
      <top/>
      <bottom style="thin">
        <color rgb="FFB8801F"/>
      </bottom>
      <diagonal/>
    </border>
    <border diagonalUp="false" diagonalDown="false">
      <left style="thin">
        <color rgb="FFD8D5CE"/>
      </left>
      <right style="thin">
        <color rgb="FFD8D5CE"/>
      </right>
      <top style="thin">
        <color rgb="FFD8D5CE"/>
      </top>
      <bottom style="thin">
        <color rgb="FFD8D5CE"/>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right"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5" fontId="6" fillId="2" borderId="2" xfId="0" applyFont="true" applyBorder="tru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6" fontId="6" fillId="2" borderId="2" xfId="0" applyFont="true" applyBorder="true" applyAlignment="true" applyProtection="false">
      <alignment horizontal="right" vertical="bottom" textRotation="0" wrapText="false" indent="0" shrinkToFit="false"/>
      <protection locked="true" hidden="false"/>
    </xf>
    <xf numFmtId="167" fontId="7" fillId="0" borderId="2" xfId="0" applyFont="true" applyBorder="true" applyAlignment="true" applyProtection="false">
      <alignment horizontal="right" vertical="bottom" textRotation="0" wrapText="false" indent="0" shrinkToFit="false"/>
      <protection locked="true" hidden="false"/>
    </xf>
    <xf numFmtId="164" fontId="6" fillId="3" borderId="0" xfId="0" applyFont="true" applyBorder="false" applyAlignment="false" applyProtection="false">
      <alignment horizontal="general" vertical="bottom" textRotation="0" wrapText="false" indent="0" shrinkToFit="false"/>
      <protection locked="true" hidden="false"/>
    </xf>
    <xf numFmtId="167" fontId="6" fillId="3" borderId="2" xfId="0" applyFont="true" applyBorder="true" applyAlignment="true" applyProtection="false">
      <alignment horizontal="right" vertical="bottom" textRotation="0" wrapText="false" indent="0" shrinkToFit="false"/>
      <protection locked="true" hidden="false"/>
    </xf>
    <xf numFmtId="168" fontId="6" fillId="2" borderId="2" xfId="0" applyFont="true" applyBorder="true" applyAlignment="true" applyProtection="false">
      <alignment horizontal="right" vertical="bottom" textRotation="0" wrapText="false" indent="0" shrinkToFit="false"/>
      <protection locked="true" hidden="false"/>
    </xf>
    <xf numFmtId="167" fontId="6" fillId="2" borderId="2" xfId="0" applyFont="true" applyBorder="true" applyAlignment="true" applyProtection="false">
      <alignment horizontal="right" vertical="bottom" textRotation="0" wrapText="false" indent="0" shrinkToFit="false"/>
      <protection locked="true" hidden="false"/>
    </xf>
    <xf numFmtId="169" fontId="7" fillId="0" borderId="2" xfId="0" applyFont="true" applyBorder="true" applyAlignment="true" applyProtection="false">
      <alignment horizontal="right"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5" fontId="7" fillId="3" borderId="2" xfId="0" applyFont="true" applyBorder="true" applyAlignment="true" applyProtection="false">
      <alignment horizontal="right" vertical="bottom" textRotation="0" wrapText="false" indent="0" shrinkToFit="false"/>
      <protection locked="true" hidden="false"/>
    </xf>
    <xf numFmtId="165" fontId="6" fillId="3" borderId="2" xfId="0" applyFont="true" applyBorder="true" applyAlignment="true" applyProtection="false">
      <alignment horizontal="right" vertical="bottom" textRotation="0" wrapText="false" indent="0" shrinkToFit="false"/>
      <protection locked="true" hidden="false"/>
    </xf>
    <xf numFmtId="165" fontId="7" fillId="0" borderId="2" xfId="0" applyFont="true" applyBorder="true" applyAlignment="true" applyProtection="false">
      <alignment horizontal="right" vertical="bottom" textRotation="0" wrapText="false" indent="0" shrinkToFit="false"/>
      <protection locked="true" hidden="false"/>
    </xf>
    <xf numFmtId="165" fontId="6" fillId="0" borderId="2" xfId="0" applyFont="true" applyBorder="true" applyAlignment="true" applyProtection="false">
      <alignment horizontal="right" vertical="bottom" textRotation="0" wrapText="false" indent="0" shrinkToFit="false"/>
      <protection locked="true" hidden="false"/>
    </xf>
    <xf numFmtId="170" fontId="6" fillId="3" borderId="2" xfId="0" applyFont="true" applyBorder="true" applyAlignment="true" applyProtection="false">
      <alignment horizontal="right" vertical="bottom" textRotation="0" wrapText="false" indent="0" shrinkToFit="false"/>
      <protection locked="true" hidden="false"/>
    </xf>
    <xf numFmtId="164" fontId="6" fillId="0" borderId="2" xfId="0" applyFont="true" applyBorder="true" applyAlignment="true" applyProtection="false">
      <alignment horizontal="right" vertical="bottom" textRotation="0" wrapText="false" indent="0" shrinkToFit="false"/>
      <protection locked="true" hidden="false"/>
    </xf>
    <xf numFmtId="168" fontId="6" fillId="3" borderId="2" xfId="0" applyFont="true" applyBorder="true" applyAlignment="true" applyProtection="false">
      <alignment horizontal="right" vertical="bottom" textRotation="0" wrapText="false" indent="0" shrinkToFit="false"/>
      <protection locked="true" hidden="false"/>
    </xf>
    <xf numFmtId="166" fontId="7" fillId="0" borderId="2" xfId="0" applyFont="true" applyBorder="true" applyAlignment="true" applyProtection="false">
      <alignment horizontal="right" vertical="bottom" textRotation="0" wrapText="false" indent="0" shrinkToFit="false"/>
      <protection locked="true" hidden="false"/>
    </xf>
    <xf numFmtId="168" fontId="7" fillId="0" borderId="2" xfId="0" applyFont="true" applyBorder="true" applyAlignment="true" applyProtection="false">
      <alignment horizontal="right"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center" vertical="bottom" textRotation="0" wrapText="false" indent="0" shrinkToFit="false"/>
      <protection locked="true" hidden="false"/>
    </xf>
    <xf numFmtId="164" fontId="16" fillId="0" borderId="2"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7F5F1"/>
      <rgbColor rgb="FFFF0000"/>
      <rgbColor rgb="FF00FF00"/>
      <rgbColor rgb="FF0000FF"/>
      <rgbColor rgb="FFFFFF00"/>
      <rgbColor rgb="FFFF00FF"/>
      <rgbColor rgb="FF00FFFF"/>
      <rgbColor rgb="FF800000"/>
      <rgbColor rgb="FF008000"/>
      <rgbColor rgb="FF000080"/>
      <rgbColor rgb="FFB8801F"/>
      <rgbColor rgb="FF800080"/>
      <rgbColor rgb="FF008080"/>
      <rgbColor rgb="FFC0C0C0"/>
      <rgbColor rgb="FF808080"/>
      <rgbColor rgb="FF9999FF"/>
      <rgbColor rgb="FF993366"/>
      <rgbColor rgb="FFFDF3DF"/>
      <rgbColor rgb="FFCCFFFF"/>
      <rgbColor rgb="FF660066"/>
      <rgbColor rgb="FFFF8080"/>
      <rgbColor rgb="FF0066CC"/>
      <rgbColor rgb="FFD8D5C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03366"/>
      <rgbColor rgb="FF339966"/>
      <rgbColor rgb="FF14181F"/>
      <rgbColor rgb="FF333300"/>
      <rgbColor rgb="FFA8462F"/>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2"/>
    <col collapsed="false" customWidth="true" hidden="false" outlineLevel="0" max="3" min="3" style="0" width="92"/>
  </cols>
  <sheetData>
    <row r="2" customFormat="false" ht="22.05" hidden="false" customHeight="false" outlineLevel="0" collapsed="false">
      <c r="B2" s="1" t="s">
        <v>0</v>
      </c>
    </row>
    <row r="3" customFormat="false" ht="15" hidden="false" customHeight="false" outlineLevel="0" collapsed="false">
      <c r="B3" s="2" t="s">
        <v>1</v>
      </c>
    </row>
    <row r="5" customFormat="false" ht="25.5" hidden="false" customHeight="true" outlineLevel="0" collapsed="false">
      <c r="B5" s="3" t="s">
        <v>2</v>
      </c>
      <c r="C5" s="4" t="s">
        <v>3</v>
      </c>
    </row>
    <row r="6" customFormat="false" ht="15" hidden="false" customHeight="true" outlineLevel="0" collapsed="false">
      <c r="B6" s="3" t="s">
        <v>4</v>
      </c>
      <c r="C6" s="4" t="s">
        <v>5</v>
      </c>
    </row>
    <row r="7" customFormat="false" ht="15" hidden="false" customHeight="true" outlineLevel="0" collapsed="false">
      <c r="B7" s="3" t="s">
        <v>6</v>
      </c>
      <c r="C7" s="4" t="s">
        <v>7</v>
      </c>
    </row>
    <row r="9" customFormat="false" ht="15" hidden="false" customHeight="false" outlineLevel="0" collapsed="false">
      <c r="B9" s="5" t="s">
        <v>8</v>
      </c>
      <c r="C9" s="6"/>
    </row>
    <row r="10" customFormat="false" ht="15" hidden="false" customHeight="true" outlineLevel="0" collapsed="false">
      <c r="B10" s="7" t="s">
        <v>9</v>
      </c>
      <c r="C10" s="4" t="s">
        <v>10</v>
      </c>
    </row>
    <row r="11" customFormat="false" ht="25.5" hidden="false" customHeight="true" outlineLevel="0" collapsed="false">
      <c r="B11" s="7" t="s">
        <v>11</v>
      </c>
      <c r="C11" s="4" t="s">
        <v>12</v>
      </c>
    </row>
    <row r="12" customFormat="false" ht="15" hidden="false" customHeight="true" outlineLevel="0" collapsed="false">
      <c r="B12" s="7" t="s">
        <v>13</v>
      </c>
      <c r="C12" s="4" t="s">
        <v>14</v>
      </c>
    </row>
    <row r="13" customFormat="false" ht="25.5" hidden="false" customHeight="true" outlineLevel="0" collapsed="false">
      <c r="B13" s="7" t="s">
        <v>15</v>
      </c>
      <c r="C13" s="4" t="s">
        <v>16</v>
      </c>
    </row>
    <row r="15" customFormat="false" ht="15" hidden="false" customHeight="false" outlineLevel="0" collapsed="false">
      <c r="B15" s="5" t="s">
        <v>17</v>
      </c>
      <c r="C15" s="6"/>
    </row>
    <row r="16" customFormat="false" ht="25.5" hidden="false" customHeight="true" outlineLevel="0" collapsed="false">
      <c r="B16" s="8" t="s">
        <v>18</v>
      </c>
      <c r="C16" s="4" t="s">
        <v>19</v>
      </c>
    </row>
    <row r="17" customFormat="false" ht="39" hidden="false" customHeight="true" outlineLevel="0" collapsed="false">
      <c r="B17" s="8" t="s">
        <v>20</v>
      </c>
      <c r="C17" s="4" t="s">
        <v>21</v>
      </c>
    </row>
    <row r="19" customFormat="false" ht="15" hidden="false" customHeight="false" outlineLevel="0" collapsed="false">
      <c r="B19" s="5" t="s">
        <v>22</v>
      </c>
      <c r="C19" s="6"/>
    </row>
    <row r="20" customFormat="false" ht="39" hidden="false" customHeight="true" outlineLevel="0" collapsed="false">
      <c r="B20" s="3" t="s">
        <v>23</v>
      </c>
      <c r="C20" s="4" t="s">
        <v>24</v>
      </c>
    </row>
    <row r="21" customFormat="false" ht="39" hidden="false" customHeight="true" outlineLevel="0" collapsed="false">
      <c r="B21" s="3" t="s">
        <v>25</v>
      </c>
      <c r="C21" s="4" t="s">
        <v>26</v>
      </c>
    </row>
    <row r="23" customFormat="false" ht="15" hidden="false" customHeight="false" outlineLevel="0" collapsed="false">
      <c r="B23" s="5" t="s">
        <v>27</v>
      </c>
      <c r="C23" s="6"/>
    </row>
    <row r="24" customFormat="false" ht="15" hidden="false" customHeight="true" outlineLevel="0" collapsed="false">
      <c r="B24" s="7" t="s">
        <v>28</v>
      </c>
      <c r="C24" s="4" t="s">
        <v>29</v>
      </c>
    </row>
    <row r="25" customFormat="false" ht="25.5" hidden="false" customHeight="true" outlineLevel="0" collapsed="false">
      <c r="B25" s="7" t="s">
        <v>30</v>
      </c>
      <c r="C25" s="4" t="s">
        <v>31</v>
      </c>
    </row>
    <row r="26" customFormat="false" ht="15" hidden="false" customHeight="true" outlineLevel="0" collapsed="false">
      <c r="B26" s="7" t="s">
        <v>32</v>
      </c>
      <c r="C26" s="4" t="s">
        <v>33</v>
      </c>
    </row>
    <row r="27" customFormat="false" ht="15" hidden="false" customHeight="true" outlineLevel="0" collapsed="false">
      <c r="B27" s="7" t="s">
        <v>34</v>
      </c>
      <c r="C27" s="4" t="s">
        <v>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5" min="3" style="0" width="15"/>
    <col collapsed="false" customWidth="true" hidden="false" outlineLevel="0" max="6" min="6" style="0" width="56"/>
  </cols>
  <sheetData>
    <row r="2" customFormat="false" ht="18.55" hidden="false" customHeight="false" outlineLevel="0" collapsed="false">
      <c r="B2" s="9" t="s">
        <v>36</v>
      </c>
    </row>
    <row r="3" customFormat="false" ht="15" hidden="false" customHeight="false" outlineLevel="0" collapsed="false">
      <c r="B3" s="10" t="s">
        <v>37</v>
      </c>
    </row>
    <row r="4" customFormat="false" ht="15" hidden="false" customHeight="false" outlineLevel="0" collapsed="false">
      <c r="B4" s="11" t="s">
        <v>38</v>
      </c>
      <c r="C4" s="12" t="s">
        <v>39</v>
      </c>
      <c r="D4" s="12" t="s">
        <v>40</v>
      </c>
      <c r="E4" s="12" t="s">
        <v>41</v>
      </c>
      <c r="F4" s="11" t="s">
        <v>42</v>
      </c>
    </row>
    <row r="6" customFormat="false" ht="15" hidden="false" customHeight="false" outlineLevel="0" collapsed="false">
      <c r="B6" s="13" t="s">
        <v>43</v>
      </c>
      <c r="C6" s="6"/>
      <c r="D6" s="6"/>
      <c r="E6" s="6"/>
      <c r="F6" s="6"/>
    </row>
    <row r="7" customFormat="false" ht="13.5" hidden="false" customHeight="true" outlineLevel="0" collapsed="false">
      <c r="B7" s="7" t="s">
        <v>44</v>
      </c>
      <c r="C7" s="14" t="n">
        <v>4000</v>
      </c>
      <c r="D7" s="14" t="n">
        <v>8000</v>
      </c>
      <c r="E7" s="14" t="n">
        <v>12000</v>
      </c>
      <c r="F7" s="15" t="s">
        <v>45</v>
      </c>
    </row>
    <row r="8" customFormat="false" ht="24" hidden="false" customHeight="true" outlineLevel="0" collapsed="false">
      <c r="B8" s="7" t="s">
        <v>46</v>
      </c>
      <c r="C8" s="14" t="n">
        <v>78</v>
      </c>
      <c r="D8" s="14" t="n">
        <v>52</v>
      </c>
      <c r="E8" s="14" t="n">
        <v>42</v>
      </c>
      <c r="F8" s="15" t="s">
        <v>47</v>
      </c>
    </row>
    <row r="9" customFormat="false" ht="24" hidden="false" customHeight="true" outlineLevel="0" collapsed="false">
      <c r="B9" s="7" t="s">
        <v>48</v>
      </c>
      <c r="C9" s="16" t="n">
        <v>120</v>
      </c>
      <c r="D9" s="16" t="n">
        <v>140</v>
      </c>
      <c r="E9" s="16" t="n">
        <v>200</v>
      </c>
      <c r="F9" s="15" t="s">
        <v>49</v>
      </c>
    </row>
    <row r="10" customFormat="false" ht="15" hidden="false" customHeight="false" outlineLevel="0" collapsed="false">
      <c r="B10" s="7" t="s">
        <v>50</v>
      </c>
      <c r="C10" s="17" t="n">
        <f aca="false">IFERROR(C7/C8,0)</f>
        <v>51.2820512820513</v>
      </c>
      <c r="D10" s="17" t="n">
        <f aca="false">IFERROR(D7/D8,0)</f>
        <v>153.846153846154</v>
      </c>
      <c r="E10" s="17" t="n">
        <f aca="false">IFERROR(E7/E8,0)</f>
        <v>285.714285714286</v>
      </c>
    </row>
    <row r="11" customFormat="false" ht="15" hidden="false" customHeight="false" outlineLevel="0" collapsed="false">
      <c r="B11" s="18" t="s">
        <v>51</v>
      </c>
      <c r="C11" s="19" t="n">
        <f aca="false">C10+C9</f>
        <v>171.282051282051</v>
      </c>
      <c r="D11" s="19" t="n">
        <f aca="false">D10+D9</f>
        <v>293.846153846154</v>
      </c>
      <c r="E11" s="19" t="n">
        <f aca="false">E10+E9</f>
        <v>485.714285714286</v>
      </c>
    </row>
    <row r="13" customFormat="false" ht="15" hidden="false" customHeight="false" outlineLevel="0" collapsed="false">
      <c r="B13" s="13" t="s">
        <v>52</v>
      </c>
      <c r="C13" s="6"/>
      <c r="D13" s="6"/>
      <c r="E13" s="6"/>
      <c r="F13" s="6"/>
    </row>
    <row r="14" customFormat="false" ht="13.5" hidden="false" customHeight="true" outlineLevel="0" collapsed="false">
      <c r="B14" s="7" t="s">
        <v>53</v>
      </c>
      <c r="C14" s="20" t="n">
        <v>0.284</v>
      </c>
      <c r="D14" s="20" t="n">
        <v>0.416</v>
      </c>
      <c r="E14" s="20" t="n">
        <v>0.547</v>
      </c>
      <c r="F14" s="15" t="s">
        <v>54</v>
      </c>
    </row>
    <row r="15" customFormat="false" ht="15" hidden="false" customHeight="false" outlineLevel="0" collapsed="false">
      <c r="B15" s="7" t="s">
        <v>55</v>
      </c>
      <c r="C15" s="17" t="n">
        <f aca="false">C11*C14</f>
        <v>48.6441025641026</v>
      </c>
      <c r="D15" s="17" t="n">
        <f aca="false">D11*D14</f>
        <v>122.24</v>
      </c>
      <c r="E15" s="17" t="n">
        <f aca="false">E11*E14</f>
        <v>265.685714285714</v>
      </c>
    </row>
    <row r="16" customFormat="false" ht="13.5" hidden="false" customHeight="true" outlineLevel="0" collapsed="false">
      <c r="B16" s="7" t="s">
        <v>56</v>
      </c>
      <c r="C16" s="21" t="n">
        <v>1.2</v>
      </c>
      <c r="D16" s="21" t="n">
        <v>2.4</v>
      </c>
      <c r="E16" s="21" t="n">
        <v>3</v>
      </c>
      <c r="F16" s="15" t="s">
        <v>57</v>
      </c>
    </row>
    <row r="17" customFormat="false" ht="15" hidden="false" customHeight="false" outlineLevel="0" collapsed="false">
      <c r="B17" s="7" t="s">
        <v>58</v>
      </c>
      <c r="C17" s="17" t="n">
        <f aca="false">C15*C16</f>
        <v>58.3729230769231</v>
      </c>
      <c r="D17" s="17" t="n">
        <f aca="false">D15*D16</f>
        <v>293.376</v>
      </c>
      <c r="E17" s="17" t="n">
        <f aca="false">E15*E16</f>
        <v>797.057142857143</v>
      </c>
    </row>
    <row r="18" customFormat="false" ht="15" hidden="false" customHeight="false" outlineLevel="0" collapsed="false">
      <c r="B18" s="18" t="s">
        <v>59</v>
      </c>
      <c r="C18" s="19" t="n">
        <f aca="false">C15+C17</f>
        <v>107.017025641026</v>
      </c>
      <c r="D18" s="19" t="n">
        <f aca="false">D15+D17</f>
        <v>415.616</v>
      </c>
      <c r="E18" s="19" t="n">
        <f aca="false">E15+E17</f>
        <v>1062.74285714286</v>
      </c>
    </row>
    <row r="20" customFormat="false" ht="15" hidden="false" customHeight="false" outlineLevel="0" collapsed="false">
      <c r="B20" s="13" t="s">
        <v>60</v>
      </c>
      <c r="C20" s="6"/>
      <c r="D20" s="6"/>
      <c r="E20" s="6"/>
      <c r="F20" s="6"/>
    </row>
    <row r="21" customFormat="false" ht="24" hidden="false" customHeight="true" outlineLevel="0" collapsed="false">
      <c r="B21" s="7" t="s">
        <v>61</v>
      </c>
      <c r="C21" s="20" t="n">
        <v>0.02</v>
      </c>
      <c r="D21" s="20" t="n">
        <v>0.025</v>
      </c>
      <c r="E21" s="20" t="n">
        <v>0.03</v>
      </c>
      <c r="F21" s="15" t="s">
        <v>62</v>
      </c>
    </row>
    <row r="22" customFormat="false" ht="15" hidden="false" customHeight="false" outlineLevel="0" collapsed="false">
      <c r="B22" s="7" t="s">
        <v>63</v>
      </c>
      <c r="C22" s="22" t="n">
        <f aca="false">C18*C21</f>
        <v>2.14034051282051</v>
      </c>
      <c r="D22" s="22" t="n">
        <f aca="false">D18*D21</f>
        <v>10.3904</v>
      </c>
      <c r="E22" s="22" t="n">
        <f aca="false">E18*E21</f>
        <v>31.8822857142857</v>
      </c>
    </row>
    <row r="23" customFormat="false" ht="24" hidden="false" customHeight="true" outlineLevel="0" collapsed="false">
      <c r="B23" s="7" t="s">
        <v>64</v>
      </c>
      <c r="C23" s="20" t="n">
        <v>0.12</v>
      </c>
      <c r="D23" s="20" t="n">
        <v>0.18</v>
      </c>
      <c r="E23" s="20" t="n">
        <v>0.22</v>
      </c>
      <c r="F23" s="15" t="s">
        <v>65</v>
      </c>
    </row>
    <row r="24" customFormat="false" ht="13.5" hidden="false" customHeight="true" outlineLevel="0" collapsed="false">
      <c r="B24" s="7" t="s">
        <v>66</v>
      </c>
      <c r="C24" s="14" t="n">
        <v>5000</v>
      </c>
      <c r="D24" s="14" t="n">
        <v>7500</v>
      </c>
      <c r="E24" s="14" t="n">
        <v>10000</v>
      </c>
      <c r="F24" s="15" t="s">
        <v>67</v>
      </c>
    </row>
    <row r="25" customFormat="false" ht="15" hidden="false" customHeight="false" outlineLevel="0" collapsed="false">
      <c r="B25" s="7" t="s">
        <v>68</v>
      </c>
      <c r="C25" s="22" t="n">
        <f aca="false">C22*C23</f>
        <v>0.256840861538462</v>
      </c>
      <c r="D25" s="22" t="n">
        <f aca="false">D22*D23</f>
        <v>1.870272</v>
      </c>
      <c r="E25" s="22" t="n">
        <f aca="false">E22*E23</f>
        <v>7.01410285714286</v>
      </c>
    </row>
    <row r="26" customFormat="false" ht="15" hidden="false" customHeight="false" outlineLevel="0" collapsed="false">
      <c r="B26" s="23" t="s">
        <v>69</v>
      </c>
      <c r="C26" s="24" t="n">
        <f aca="false">C25*C24</f>
        <v>1284.20430769231</v>
      </c>
      <c r="D26" s="24" t="n">
        <f aca="false">D25*D24</f>
        <v>14027.04</v>
      </c>
      <c r="E26" s="24" t="n">
        <f aca="false">E25*E24</f>
        <v>70141.0285714286</v>
      </c>
    </row>
    <row r="27" customFormat="false" ht="24" hidden="false" customHeight="true" outlineLevel="0" collapsed="false">
      <c r="B27" s="7" t="s">
        <v>70</v>
      </c>
      <c r="C27" s="20" t="n">
        <v>0.2</v>
      </c>
      <c r="D27" s="20" t="n">
        <v>0.3</v>
      </c>
      <c r="E27" s="20" t="n">
        <v>0.35</v>
      </c>
      <c r="F27" s="15" t="s">
        <v>71</v>
      </c>
    </row>
    <row r="28" customFormat="false" ht="13.5" hidden="false" customHeight="true" outlineLevel="0" collapsed="false">
      <c r="B28" s="7" t="s">
        <v>72</v>
      </c>
      <c r="C28" s="14" t="n">
        <v>35000</v>
      </c>
      <c r="D28" s="14" t="n">
        <v>60000</v>
      </c>
      <c r="E28" s="14" t="n">
        <v>80000</v>
      </c>
      <c r="F28" s="15" t="s">
        <v>73</v>
      </c>
    </row>
    <row r="29" customFormat="false" ht="15" hidden="false" customHeight="false" outlineLevel="0" collapsed="false">
      <c r="B29" s="7" t="s">
        <v>74</v>
      </c>
      <c r="C29" s="22" t="n">
        <f aca="false">C25*C27</f>
        <v>0.0513681723076923</v>
      </c>
      <c r="D29" s="22" t="n">
        <f aca="false">D25*D27</f>
        <v>0.5610816</v>
      </c>
      <c r="E29" s="22" t="n">
        <f aca="false">E25*E27</f>
        <v>2.454936</v>
      </c>
    </row>
    <row r="30" customFormat="false" ht="15" hidden="false" customHeight="false" outlineLevel="0" collapsed="false">
      <c r="B30" s="23" t="s">
        <v>75</v>
      </c>
      <c r="C30" s="24" t="n">
        <f aca="false">C29*C28</f>
        <v>1797.88603076923</v>
      </c>
      <c r="D30" s="24" t="n">
        <f aca="false">D29*D28</f>
        <v>33664.896</v>
      </c>
      <c r="E30" s="24" t="n">
        <f aca="false">E29*E28</f>
        <v>196394.88</v>
      </c>
    </row>
    <row r="31" customFormat="false" ht="13.5" hidden="false" customHeight="true" outlineLevel="0" collapsed="false">
      <c r="B31" s="7" t="s">
        <v>76</v>
      </c>
      <c r="C31" s="20" t="n">
        <v>0.15</v>
      </c>
      <c r="D31" s="20" t="n">
        <v>0.25</v>
      </c>
      <c r="E31" s="20" t="n">
        <v>0.3</v>
      </c>
      <c r="F31" s="15" t="s">
        <v>77</v>
      </c>
    </row>
    <row r="32" customFormat="false" ht="13.5" hidden="false" customHeight="true" outlineLevel="0" collapsed="false">
      <c r="B32" s="7" t="s">
        <v>78</v>
      </c>
      <c r="C32" s="14" t="n">
        <v>8000</v>
      </c>
      <c r="D32" s="14" t="n">
        <v>15000</v>
      </c>
      <c r="E32" s="14" t="n">
        <v>20000</v>
      </c>
      <c r="F32" s="15" t="s">
        <v>77</v>
      </c>
    </row>
    <row r="33" customFormat="false" ht="13.5" hidden="false" customHeight="true" outlineLevel="0" collapsed="false">
      <c r="B33" s="7" t="s">
        <v>79</v>
      </c>
      <c r="C33" s="21" t="n">
        <v>9</v>
      </c>
      <c r="D33" s="21" t="n">
        <v>12</v>
      </c>
      <c r="E33" s="21" t="n">
        <v>16</v>
      </c>
      <c r="F33" s="15" t="s">
        <v>80</v>
      </c>
    </row>
    <row r="34" customFormat="false" ht="15" hidden="false" customHeight="false" outlineLevel="0" collapsed="false">
      <c r="B34" s="7" t="s">
        <v>81</v>
      </c>
      <c r="C34" s="22" t="n">
        <f aca="false">C29*C31</f>
        <v>0.00770522584615384</v>
      </c>
      <c r="D34" s="22" t="n">
        <f aca="false">D29*D31</f>
        <v>0.1402704</v>
      </c>
      <c r="E34" s="22" t="n">
        <f aca="false">E29*E31</f>
        <v>0.7364808</v>
      </c>
    </row>
    <row r="35" customFormat="false" ht="15" hidden="false" customHeight="false" outlineLevel="0" collapsed="false">
      <c r="B35" s="23" t="s">
        <v>82</v>
      </c>
      <c r="C35" s="24" t="n">
        <f aca="false">C34*C32*C33</f>
        <v>554.776260923077</v>
      </c>
      <c r="D35" s="24" t="n">
        <f aca="false">D34*D32*D33</f>
        <v>25248.672</v>
      </c>
      <c r="E35" s="24" t="n">
        <f aca="false">E34*E32*E33</f>
        <v>235673.856</v>
      </c>
    </row>
    <row r="36" customFormat="false" ht="15" hidden="false" customHeight="false" outlineLevel="0" collapsed="false">
      <c r="B36" s="18" t="s">
        <v>83</v>
      </c>
      <c r="C36" s="25" t="n">
        <f aca="false">C26+C30+C35</f>
        <v>3636.86659938461</v>
      </c>
      <c r="D36" s="25" t="n">
        <f aca="false">D26+D30+D35</f>
        <v>72940.608</v>
      </c>
      <c r="E36" s="25" t="n">
        <f aca="false">E26+E30+E35</f>
        <v>502209.764571429</v>
      </c>
    </row>
    <row r="38" customFormat="false" ht="15" hidden="false" customHeight="false" outlineLevel="0" collapsed="false">
      <c r="B38" s="13" t="s">
        <v>84</v>
      </c>
      <c r="C38" s="6"/>
      <c r="D38" s="6"/>
      <c r="E38" s="6"/>
      <c r="F38" s="6"/>
    </row>
    <row r="39" customFormat="false" ht="13.5" hidden="false" customHeight="true" outlineLevel="0" collapsed="false">
      <c r="B39" s="7" t="s">
        <v>85</v>
      </c>
      <c r="C39" s="20" t="n">
        <v>0.45</v>
      </c>
      <c r="D39" s="20" t="n">
        <v>0.55</v>
      </c>
      <c r="E39" s="20" t="n">
        <v>0.62</v>
      </c>
      <c r="F39" s="15" t="s">
        <v>86</v>
      </c>
    </row>
    <row r="40" customFormat="false" ht="24" hidden="false" customHeight="true" outlineLevel="0" collapsed="false">
      <c r="B40" s="7" t="s">
        <v>87</v>
      </c>
      <c r="C40" s="14" t="n">
        <v>2500</v>
      </c>
      <c r="D40" s="14" t="n">
        <v>3500</v>
      </c>
      <c r="E40" s="14" t="n">
        <v>4500</v>
      </c>
      <c r="F40" s="15" t="s">
        <v>88</v>
      </c>
    </row>
    <row r="41" customFormat="false" ht="15" hidden="false" customHeight="false" outlineLevel="0" collapsed="false">
      <c r="B41" s="7" t="s">
        <v>89</v>
      </c>
      <c r="C41" s="26" t="n">
        <f aca="false">C7+C40</f>
        <v>6500</v>
      </c>
      <c r="D41" s="26" t="n">
        <f aca="false">D7+D40</f>
        <v>11500</v>
      </c>
      <c r="E41" s="26" t="n">
        <f aca="false">E7+E40</f>
        <v>16500</v>
      </c>
    </row>
    <row r="42" customFormat="false" ht="13.5" hidden="false" customHeight="true" outlineLevel="0" collapsed="false">
      <c r="B42" s="7" t="s">
        <v>90</v>
      </c>
      <c r="C42" s="22" t="n">
        <f aca="false">C25</f>
        <v>0.256840861538462</v>
      </c>
      <c r="D42" s="22" t="n">
        <f aca="false">D25</f>
        <v>1.870272</v>
      </c>
      <c r="E42" s="22" t="n">
        <f aca="false">E25</f>
        <v>7.01410285714286</v>
      </c>
      <c r="F42" s="15" t="s">
        <v>91</v>
      </c>
    </row>
    <row r="43" customFormat="false" ht="15" hidden="false" customHeight="false" outlineLevel="0" collapsed="false">
      <c r="B43" s="3" t="s">
        <v>92</v>
      </c>
      <c r="C43" s="27" t="n">
        <f aca="false">IFERROR(C41/C42,0)</f>
        <v>25307.499597476</v>
      </c>
      <c r="D43" s="27" t="n">
        <f aca="false">IFERROR(D41/D42,0)</f>
        <v>6148.83824384902</v>
      </c>
      <c r="E43" s="27" t="n">
        <f aca="false">IFERROR(E41/E42,0)</f>
        <v>2352.40348424562</v>
      </c>
    </row>
    <row r="44" customFormat="false" ht="15" hidden="false" customHeight="false" outlineLevel="0" collapsed="false">
      <c r="B44" s="3" t="s">
        <v>93</v>
      </c>
      <c r="C44" s="27" t="n">
        <f aca="false">IFERROR(C36*C39/C42,0)</f>
        <v>6372</v>
      </c>
      <c r="D44" s="27" t="n">
        <f aca="false">IFERROR(D36*D39/D42,0)</f>
        <v>21450</v>
      </c>
      <c r="E44" s="27" t="n">
        <f aca="false">IFERROR(E36*E39/E42,0)</f>
        <v>44392</v>
      </c>
    </row>
    <row r="46" customFormat="false" ht="15" hidden="false" customHeight="false" outlineLevel="0" collapsed="false">
      <c r="B46" s="13" t="s">
        <v>94</v>
      </c>
      <c r="C46" s="6"/>
      <c r="D46" s="6"/>
      <c r="E46" s="6"/>
      <c r="F46" s="6"/>
    </row>
    <row r="47" customFormat="false" ht="36" hidden="false" customHeight="true" outlineLevel="0" collapsed="false">
      <c r="B47" s="18" t="s">
        <v>23</v>
      </c>
      <c r="C47" s="28" t="n">
        <f aca="false">IFERROR(C44/C43,0)</f>
        <v>0.251783072265089</v>
      </c>
      <c r="D47" s="28" t="n">
        <f aca="false">IFERROR(D44/D43,0)</f>
        <v>3.48846386086956</v>
      </c>
      <c r="E47" s="28" t="n">
        <f aca="false">IFERROR(E44/E43,0)</f>
        <v>18.8709123657143</v>
      </c>
      <c r="F47" s="15" t="s">
        <v>95</v>
      </c>
    </row>
    <row r="48" customFormat="false" ht="15" hidden="false" customHeight="false" outlineLevel="0" collapsed="false">
      <c r="B48" s="3" t="s">
        <v>96</v>
      </c>
      <c r="C48" s="29" t="str">
        <f aca="false">IF(C47&gt;=3,"PASS","HOLD — do not scale spend")</f>
        <v>HOLD — do not scale spend</v>
      </c>
      <c r="D48" s="29" t="str">
        <f aca="false">IF(D47&gt;=3,"PASS","HOLD — do not scale spend")</f>
        <v>PASS</v>
      </c>
      <c r="E48" s="29" t="str">
        <f aca="false">IF(E47&gt;=3,"PASS","HOLD — do not scale spend")</f>
        <v>PASS</v>
      </c>
    </row>
    <row r="49" customFormat="false" ht="24" hidden="false" customHeight="true" outlineLevel="0" collapsed="false">
      <c r="B49" s="7" t="s">
        <v>97</v>
      </c>
      <c r="C49" s="26" t="n">
        <f aca="false">C26*C39</f>
        <v>577.891938461538</v>
      </c>
      <c r="D49" s="26" t="n">
        <f aca="false">D26*D39</f>
        <v>7714.872</v>
      </c>
      <c r="E49" s="26" t="n">
        <f aca="false">E26*E39</f>
        <v>43487.4377142857</v>
      </c>
      <c r="F49" s="15" t="s">
        <v>98</v>
      </c>
    </row>
    <row r="50" customFormat="false" ht="24" hidden="false" customHeight="true" outlineLevel="0" collapsed="false">
      <c r="B50" s="18" t="s">
        <v>99</v>
      </c>
      <c r="C50" s="30" t="n">
        <f aca="false">IFERROR(C49/C41,0)</f>
        <v>0.0889064520710059</v>
      </c>
      <c r="D50" s="30" t="n">
        <f aca="false">IFERROR(D49/D41,0)</f>
        <v>0.670858434782609</v>
      </c>
      <c r="E50" s="30" t="n">
        <f aca="false">IFERROR(E49/E41,0)</f>
        <v>2.63560228571429</v>
      </c>
      <c r="F50" s="15" t="s">
        <v>100</v>
      </c>
    </row>
    <row r="51" customFormat="false" ht="15" hidden="false" customHeight="false" outlineLevel="0" collapsed="false">
      <c r="B51" s="3" t="s">
        <v>101</v>
      </c>
      <c r="C51" s="29" t="str">
        <f aca="false">IF(C50&gt;=1,"PASS","SLOW — growth funded from balance sheet")</f>
        <v>SLOW — growth funded from balance sheet</v>
      </c>
      <c r="D51" s="29" t="str">
        <f aca="false">IF(D50&gt;=1,"PASS","SLOW — growth funded from balance sheet")</f>
        <v>SLOW — growth funded from balance sheet</v>
      </c>
      <c r="E51" s="29" t="str">
        <f aca="false">IF(E50&gt;=1,"PASS","SLOW — growth funded from balance sheet")</f>
        <v>PASS</v>
      </c>
    </row>
    <row r="53" customFormat="false" ht="15" hidden="false" customHeight="false" outlineLevel="0" collapsed="false">
      <c r="B53" s="13" t="s">
        <v>102</v>
      </c>
      <c r="C53" s="6"/>
      <c r="D53" s="6"/>
      <c r="E53" s="6"/>
      <c r="F53" s="6"/>
    </row>
    <row r="54" customFormat="false" ht="13.5" hidden="false" customHeight="true" outlineLevel="0" collapsed="false">
      <c r="B54" s="7" t="s">
        <v>103</v>
      </c>
      <c r="C54" s="16" t="n">
        <v>12</v>
      </c>
      <c r="D54" s="16" t="n">
        <v>12</v>
      </c>
      <c r="E54" s="16" t="n">
        <v>12</v>
      </c>
      <c r="F54" s="15" t="s">
        <v>104</v>
      </c>
    </row>
    <row r="55" customFormat="false" ht="15" hidden="false" customHeight="false" outlineLevel="0" collapsed="false">
      <c r="B55" s="7" t="s">
        <v>105</v>
      </c>
      <c r="C55" s="31" t="n">
        <f aca="false">C11*C54</f>
        <v>2055.38461538462</v>
      </c>
      <c r="D55" s="31" t="n">
        <f aca="false">D11*D54</f>
        <v>3526.15384615385</v>
      </c>
      <c r="E55" s="31" t="n">
        <f aca="false">E11*E54</f>
        <v>5828.57142857143</v>
      </c>
    </row>
    <row r="56" customFormat="false" ht="15" hidden="false" customHeight="false" outlineLevel="0" collapsed="false">
      <c r="B56" s="7" t="s">
        <v>106</v>
      </c>
      <c r="C56" s="31" t="n">
        <f aca="false">C15*C54</f>
        <v>583.729230769231</v>
      </c>
      <c r="D56" s="31" t="n">
        <f aca="false">D15*D54</f>
        <v>1466.88</v>
      </c>
      <c r="E56" s="31" t="n">
        <f aca="false">E15*E54</f>
        <v>3188.22857142857</v>
      </c>
    </row>
    <row r="57" customFormat="false" ht="15" hidden="false" customHeight="false" outlineLevel="0" collapsed="false">
      <c r="B57" s="7" t="s">
        <v>107</v>
      </c>
      <c r="C57" s="17" t="n">
        <f aca="false">C42*C54</f>
        <v>3.08209033846154</v>
      </c>
      <c r="D57" s="17" t="n">
        <f aca="false">D42*D54</f>
        <v>22.443264</v>
      </c>
      <c r="E57" s="17" t="n">
        <f aca="false">E42*E54</f>
        <v>84.1692342857143</v>
      </c>
    </row>
    <row r="58" customFormat="false" ht="15" hidden="false" customHeight="false" outlineLevel="0" collapsed="false">
      <c r="B58" s="7" t="s">
        <v>108</v>
      </c>
      <c r="C58" s="17" t="n">
        <f aca="false">C29*C54</f>
        <v>0.616418067692308</v>
      </c>
      <c r="D58" s="17" t="n">
        <f aca="false">D29*D54</f>
        <v>6.7329792</v>
      </c>
      <c r="E58" s="17" t="n">
        <f aca="false">E29*E54</f>
        <v>29.459232</v>
      </c>
    </row>
    <row r="59" customFormat="false" ht="15" hidden="false" customHeight="false" outlineLevel="0" collapsed="false">
      <c r="B59" s="7" t="s">
        <v>109</v>
      </c>
      <c r="C59" s="17" t="n">
        <f aca="false">C34*C54</f>
        <v>0.0924627101538461</v>
      </c>
      <c r="D59" s="17" t="n">
        <f aca="false">D34*D54</f>
        <v>1.6832448</v>
      </c>
      <c r="E59" s="17" t="n">
        <f aca="false">E34*E54</f>
        <v>8.8377696</v>
      </c>
    </row>
    <row r="60" customFormat="false" ht="15" hidden="false" customHeight="false" outlineLevel="0" collapsed="false">
      <c r="B60" s="18" t="s">
        <v>110</v>
      </c>
      <c r="C60" s="25" t="n">
        <f aca="false">C36*C54</f>
        <v>43642.3991926154</v>
      </c>
      <c r="D60" s="25" t="n">
        <f aca="false">D36*D54</f>
        <v>875287.296</v>
      </c>
      <c r="E60" s="25" t="n">
        <f aca="false">E36*E54</f>
        <v>6026517.17485714</v>
      </c>
    </row>
    <row r="61" customFormat="false" ht="15" hidden="false" customHeight="false" outlineLevel="0" collapsed="false">
      <c r="B61" s="3" t="s">
        <v>111</v>
      </c>
      <c r="C61" s="27" t="n">
        <f aca="false">C60*C39</f>
        <v>19639.0796366769</v>
      </c>
      <c r="D61" s="27" t="n">
        <f aca="false">D60*D39</f>
        <v>481408.0128</v>
      </c>
      <c r="E61" s="27" t="n">
        <f aca="false">E60*E39</f>
        <v>3736440.64841143</v>
      </c>
    </row>
    <row r="62" customFormat="false" ht="15" hidden="false" customHeight="false" outlineLevel="0" collapsed="false">
      <c r="B62" s="7" t="s">
        <v>112</v>
      </c>
      <c r="C62" s="26" t="n">
        <f aca="false">C41*C54</f>
        <v>78000</v>
      </c>
      <c r="D62" s="26" t="n">
        <f aca="false">D41*D54</f>
        <v>138000</v>
      </c>
      <c r="E62" s="26" t="n">
        <f aca="false">E41*E54</f>
        <v>198000</v>
      </c>
    </row>
    <row r="63" customFormat="false" ht="13.5" hidden="false" customHeight="true" outlineLevel="0" collapsed="false">
      <c r="B63" s="18" t="s">
        <v>113</v>
      </c>
      <c r="C63" s="28" t="n">
        <f aca="false">IFERROR(C61/C62,0)</f>
        <v>0.251783072265089</v>
      </c>
      <c r="D63" s="28" t="n">
        <f aca="false">IFERROR(D61/D62,0)</f>
        <v>3.48846386086956</v>
      </c>
      <c r="E63" s="28" t="n">
        <f aca="false">IFERROR(E61/E62,0)</f>
        <v>18.8709123657143</v>
      </c>
      <c r="F63" s="15" t="s">
        <v>114</v>
      </c>
    </row>
    <row r="65" customFormat="false" ht="15" hidden="false" customHeight="false" outlineLevel="0" collapsed="false">
      <c r="B65" s="13" t="s">
        <v>115</v>
      </c>
      <c r="C65" s="6"/>
      <c r="D65" s="6"/>
      <c r="E65" s="6"/>
      <c r="F65" s="6"/>
    </row>
    <row r="66" customFormat="false" ht="24" hidden="false" customHeight="true" outlineLevel="0" collapsed="false">
      <c r="B66" s="7" t="s">
        <v>116</v>
      </c>
      <c r="C66" s="26" t="n">
        <f aca="false">IFERROR(C41/C15,0)</f>
        <v>133.623597874673</v>
      </c>
      <c r="D66" s="26" t="n">
        <f aca="false">IFERROR(D41/D15,0)</f>
        <v>94.0772251308901</v>
      </c>
      <c r="E66" s="26" t="n">
        <f aca="false">IFERROR(E41/E15,0)</f>
        <v>62.1034519840843</v>
      </c>
      <c r="F66" s="15" t="s">
        <v>117</v>
      </c>
    </row>
    <row r="67" customFormat="false" ht="13.5" hidden="false" customHeight="true" outlineLevel="0" collapsed="false">
      <c r="B67" s="7" t="s">
        <v>118</v>
      </c>
      <c r="C67" s="26" t="n">
        <f aca="false">IFERROR(C41/C11,0)</f>
        <v>37.9491017964072</v>
      </c>
      <c r="D67" s="26" t="n">
        <f aca="false">IFERROR(D41/D11,0)</f>
        <v>39.1361256544503</v>
      </c>
      <c r="E67" s="26" t="n">
        <f aca="false">IFERROR(E41/E11,0)</f>
        <v>33.9705882352941</v>
      </c>
      <c r="F67" s="15" t="s">
        <v>119</v>
      </c>
    </row>
    <row r="68" customFormat="false" ht="24" hidden="false" customHeight="true" outlineLevel="0" collapsed="false">
      <c r="B68" s="7" t="s">
        <v>120</v>
      </c>
      <c r="C68" s="26" t="n">
        <f aca="false">IFERROR(C41/C22,0)</f>
        <v>3036.89995169712</v>
      </c>
      <c r="D68" s="26" t="n">
        <f aca="false">IFERROR(D41/D22,0)</f>
        <v>1106.79088389282</v>
      </c>
      <c r="E68" s="26" t="n">
        <f aca="false">IFERROR(E41/E22,0)</f>
        <v>517.528766534036</v>
      </c>
      <c r="F68" s="15" t="s">
        <v>121</v>
      </c>
    </row>
    <row r="69" customFormat="false" ht="24" hidden="false" customHeight="true" outlineLevel="0" collapsed="false">
      <c r="B69" s="7" t="s">
        <v>122</v>
      </c>
      <c r="C69" s="32" t="n">
        <f aca="false">IFERROR(C35/C36,0)</f>
        <v>0.152542372881356</v>
      </c>
      <c r="D69" s="32" t="n">
        <f aca="false">IFERROR(D35/D36,0)</f>
        <v>0.346153846153846</v>
      </c>
      <c r="E69" s="32" t="n">
        <f aca="false">IFERROR(E35/E36,0)</f>
        <v>0.46927374301676</v>
      </c>
      <c r="F69" s="15" t="s">
        <v>123</v>
      </c>
    </row>
    <row r="70" customFormat="false" ht="13.5" hidden="false" customHeight="true" outlineLevel="0" collapsed="false">
      <c r="B70" s="7" t="s">
        <v>124</v>
      </c>
      <c r="C70" s="22" t="n">
        <f aca="false">IFERROR(C41/(C24*C39),0)</f>
        <v>2.88888888888889</v>
      </c>
      <c r="D70" s="22" t="n">
        <f aca="false">IFERROR(D41/(D24*D39),0)</f>
        <v>2.78787878787879</v>
      </c>
      <c r="E70" s="22" t="n">
        <f aca="false">IFERROR(E41/(E24*E39),0)</f>
        <v>2.66129032258065</v>
      </c>
      <c r="F70" s="15" t="s">
        <v>125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4"/>
    <col collapsed="false" customWidth="true" hidden="false" outlineLevel="0" max="3" min="3" style="0" width="16"/>
    <col collapsed="false" customWidth="true" hidden="false" outlineLevel="0" max="4" min="4" style="0" width="46"/>
    <col collapsed="false" customWidth="true" hidden="false" outlineLevel="0" max="5" min="5" style="0" width="13"/>
  </cols>
  <sheetData>
    <row r="2" customFormat="false" ht="18.55" hidden="false" customHeight="false" outlineLevel="0" collapsed="false">
      <c r="B2" s="9" t="s">
        <v>126</v>
      </c>
    </row>
    <row r="3" customFormat="false" ht="15" hidden="false" customHeight="false" outlineLevel="0" collapsed="false">
      <c r="B3" s="10" t="s">
        <v>127</v>
      </c>
    </row>
    <row r="5" customFormat="false" ht="15" hidden="false" customHeight="false" outlineLevel="0" collapsed="false">
      <c r="B5" s="11" t="s">
        <v>128</v>
      </c>
      <c r="C5" s="11" t="s">
        <v>129</v>
      </c>
      <c r="D5" s="11" t="s">
        <v>130</v>
      </c>
      <c r="E5" s="11" t="s">
        <v>131</v>
      </c>
    </row>
    <row r="6" customFormat="false" ht="15" hidden="false" customHeight="false" outlineLevel="0" collapsed="false">
      <c r="B6" s="33" t="s">
        <v>132</v>
      </c>
      <c r="C6" s="29" t="s">
        <v>133</v>
      </c>
      <c r="D6" s="34" t="s">
        <v>134</v>
      </c>
      <c r="E6" s="35" t="s">
        <v>135</v>
      </c>
    </row>
    <row r="7" customFormat="false" ht="15" hidden="false" customHeight="false" outlineLevel="0" collapsed="false">
      <c r="B7" s="33" t="s">
        <v>136</v>
      </c>
      <c r="C7" s="29" t="s">
        <v>137</v>
      </c>
      <c r="D7" s="34" t="s">
        <v>138</v>
      </c>
      <c r="E7" s="35" t="s">
        <v>135</v>
      </c>
    </row>
    <row r="8" customFormat="false" ht="15" hidden="false" customHeight="false" outlineLevel="0" collapsed="false">
      <c r="B8" s="33" t="s">
        <v>139</v>
      </c>
      <c r="C8" s="29" t="s">
        <v>140</v>
      </c>
      <c r="D8" s="34" t="s">
        <v>141</v>
      </c>
      <c r="E8" s="35" t="s">
        <v>135</v>
      </c>
    </row>
    <row r="9" customFormat="false" ht="15" hidden="false" customHeight="false" outlineLevel="0" collapsed="false">
      <c r="B9" s="33" t="s">
        <v>142</v>
      </c>
      <c r="C9" s="29" t="s">
        <v>143</v>
      </c>
      <c r="D9" s="34" t="s">
        <v>141</v>
      </c>
      <c r="E9" s="35" t="s">
        <v>135</v>
      </c>
    </row>
    <row r="10" customFormat="false" ht="15" hidden="false" customHeight="false" outlineLevel="0" collapsed="false">
      <c r="B10" s="33" t="s">
        <v>144</v>
      </c>
      <c r="C10" s="29" t="s">
        <v>145</v>
      </c>
      <c r="D10" s="34" t="s">
        <v>146</v>
      </c>
      <c r="E10" s="35" t="s">
        <v>135</v>
      </c>
    </row>
    <row r="11" customFormat="false" ht="15" hidden="false" customHeight="false" outlineLevel="0" collapsed="false">
      <c r="B11" s="33" t="s">
        <v>147</v>
      </c>
      <c r="C11" s="29" t="s">
        <v>148</v>
      </c>
      <c r="D11" s="34" t="s">
        <v>146</v>
      </c>
      <c r="E11" s="35" t="s">
        <v>135</v>
      </c>
    </row>
    <row r="12" customFormat="false" ht="15" hidden="false" customHeight="false" outlineLevel="0" collapsed="false">
      <c r="B12" s="33" t="s">
        <v>149</v>
      </c>
      <c r="C12" s="29" t="s">
        <v>150</v>
      </c>
      <c r="D12" s="34" t="s">
        <v>151</v>
      </c>
      <c r="E12" s="35" t="s">
        <v>135</v>
      </c>
    </row>
    <row r="13" customFormat="false" ht="15" hidden="false" customHeight="false" outlineLevel="0" collapsed="false">
      <c r="B13" s="33" t="s">
        <v>152</v>
      </c>
      <c r="C13" s="29" t="s">
        <v>153</v>
      </c>
      <c r="D13" s="34" t="s">
        <v>151</v>
      </c>
      <c r="E13" s="35" t="s">
        <v>135</v>
      </c>
    </row>
    <row r="14" customFormat="false" ht="15" hidden="false" customHeight="false" outlineLevel="0" collapsed="false">
      <c r="B14" s="33" t="s">
        <v>154</v>
      </c>
      <c r="C14" s="29" t="s">
        <v>155</v>
      </c>
      <c r="D14" s="34" t="s">
        <v>156</v>
      </c>
      <c r="E14" s="35" t="s">
        <v>135</v>
      </c>
    </row>
    <row r="15" customFormat="false" ht="15" hidden="false" customHeight="false" outlineLevel="0" collapsed="false">
      <c r="B15" s="33" t="s">
        <v>157</v>
      </c>
      <c r="C15" s="29" t="s">
        <v>158</v>
      </c>
      <c r="D15" s="34" t="s">
        <v>151</v>
      </c>
      <c r="E15" s="35" t="s">
        <v>135</v>
      </c>
    </row>
    <row r="16" customFormat="false" ht="15" hidden="false" customHeight="false" outlineLevel="0" collapsed="false">
      <c r="B16" s="33" t="s">
        <v>159</v>
      </c>
      <c r="C16" s="29" t="s">
        <v>160</v>
      </c>
      <c r="D16" s="34" t="s">
        <v>151</v>
      </c>
      <c r="E16" s="35" t="s">
        <v>135</v>
      </c>
    </row>
    <row r="17" customFormat="false" ht="15" hidden="false" customHeight="false" outlineLevel="0" collapsed="false">
      <c r="B17" s="33" t="s">
        <v>161</v>
      </c>
      <c r="C17" s="29" t="s">
        <v>162</v>
      </c>
      <c r="D17" s="34" t="s">
        <v>151</v>
      </c>
      <c r="E17" s="35" t="s">
        <v>135</v>
      </c>
    </row>
    <row r="18" customFormat="false" ht="15" hidden="false" customHeight="false" outlineLevel="0" collapsed="false">
      <c r="B18" s="33" t="s">
        <v>163</v>
      </c>
      <c r="C18" s="29" t="s">
        <v>164</v>
      </c>
      <c r="D18" s="34" t="s">
        <v>151</v>
      </c>
      <c r="E18" s="35" t="s">
        <v>135</v>
      </c>
    </row>
    <row r="19" customFormat="false" ht="15" hidden="false" customHeight="false" outlineLevel="0" collapsed="false">
      <c r="B19" s="33" t="s">
        <v>165</v>
      </c>
      <c r="C19" s="29" t="s">
        <v>166</v>
      </c>
      <c r="D19" s="34" t="s">
        <v>151</v>
      </c>
      <c r="E19" s="35" t="s">
        <v>135</v>
      </c>
    </row>
    <row r="20" customFormat="false" ht="15" hidden="false" customHeight="false" outlineLevel="0" collapsed="false">
      <c r="B20" s="33" t="s">
        <v>167</v>
      </c>
      <c r="C20" s="29" t="s">
        <v>168</v>
      </c>
      <c r="D20" s="34" t="s">
        <v>151</v>
      </c>
      <c r="E20" s="35" t="s">
        <v>135</v>
      </c>
    </row>
    <row r="21" customFormat="false" ht="15" hidden="false" customHeight="false" outlineLevel="0" collapsed="false">
      <c r="B21" s="33" t="s">
        <v>169</v>
      </c>
      <c r="C21" s="29" t="s">
        <v>170</v>
      </c>
      <c r="D21" s="34" t="s">
        <v>171</v>
      </c>
      <c r="E21" s="35" t="s">
        <v>135</v>
      </c>
    </row>
    <row r="22" customFormat="false" ht="15" hidden="false" customHeight="false" outlineLevel="0" collapsed="false">
      <c r="B22" s="33" t="s">
        <v>172</v>
      </c>
      <c r="C22" s="29" t="s">
        <v>173</v>
      </c>
      <c r="D22" s="34" t="s">
        <v>151</v>
      </c>
      <c r="E22" s="35" t="s">
        <v>135</v>
      </c>
    </row>
    <row r="23" customFormat="false" ht="15" hidden="false" customHeight="false" outlineLevel="0" collapsed="false">
      <c r="B23" s="33" t="s">
        <v>174</v>
      </c>
      <c r="C23" s="29" t="s">
        <v>175</v>
      </c>
      <c r="D23" s="34" t="s">
        <v>176</v>
      </c>
      <c r="E23" s="35" t="s">
        <v>135</v>
      </c>
    </row>
    <row r="24" customFormat="false" ht="15" hidden="false" customHeight="false" outlineLevel="0" collapsed="false">
      <c r="B24" s="33" t="s">
        <v>177</v>
      </c>
      <c r="C24" s="29" t="s">
        <v>178</v>
      </c>
      <c r="D24" s="34" t="s">
        <v>179</v>
      </c>
      <c r="E24" s="35" t="s">
        <v>135</v>
      </c>
    </row>
    <row r="25" customFormat="false" ht="15" hidden="false" customHeight="false" outlineLevel="0" collapsed="false">
      <c r="B25" s="33" t="s">
        <v>180</v>
      </c>
      <c r="C25" s="29" t="s">
        <v>181</v>
      </c>
      <c r="D25" s="34" t="s">
        <v>179</v>
      </c>
      <c r="E25" s="35" t="s">
        <v>135</v>
      </c>
    </row>
    <row r="26" customFormat="false" ht="15" hidden="false" customHeight="false" outlineLevel="0" collapsed="false">
      <c r="B26" s="33" t="s">
        <v>182</v>
      </c>
      <c r="C26" s="29" t="s">
        <v>183</v>
      </c>
      <c r="D26" s="34" t="s">
        <v>184</v>
      </c>
      <c r="E26" s="35" t="s">
        <v>135</v>
      </c>
    </row>
    <row r="27" customFormat="false" ht="15" hidden="false" customHeight="false" outlineLevel="0" collapsed="false">
      <c r="B27" s="33" t="s">
        <v>185</v>
      </c>
      <c r="C27" s="29" t="s">
        <v>155</v>
      </c>
      <c r="D27" s="34" t="s">
        <v>186</v>
      </c>
      <c r="E27" s="35" t="s">
        <v>135</v>
      </c>
    </row>
    <row r="28" customFormat="false" ht="15" hidden="false" customHeight="false" outlineLevel="0" collapsed="false">
      <c r="B28" s="33" t="s">
        <v>187</v>
      </c>
      <c r="C28" s="29" t="s">
        <v>188</v>
      </c>
      <c r="D28" s="34" t="s">
        <v>184</v>
      </c>
      <c r="E28" s="35" t="s">
        <v>135</v>
      </c>
    </row>
    <row r="29" customFormat="false" ht="15" hidden="false" customHeight="false" outlineLevel="0" collapsed="false">
      <c r="B29" s="33" t="s">
        <v>189</v>
      </c>
      <c r="C29" s="29" t="s">
        <v>190</v>
      </c>
      <c r="D29" s="34" t="s">
        <v>146</v>
      </c>
      <c r="E29" s="35" t="s">
        <v>135</v>
      </c>
    </row>
    <row r="30" customFormat="false" ht="15" hidden="false" customHeight="false" outlineLevel="0" collapsed="false">
      <c r="B30" s="33" t="s">
        <v>191</v>
      </c>
      <c r="C30" s="29" t="s">
        <v>181</v>
      </c>
      <c r="D30" s="34" t="s">
        <v>151</v>
      </c>
      <c r="E30" s="35" t="s">
        <v>135</v>
      </c>
    </row>
    <row r="31" customFormat="false" ht="15" hidden="false" customHeight="false" outlineLevel="0" collapsed="false">
      <c r="B31" s="33" t="s">
        <v>192</v>
      </c>
      <c r="C31" s="29" t="s">
        <v>193</v>
      </c>
      <c r="D31" s="34" t="s">
        <v>194</v>
      </c>
      <c r="E31" s="35" t="s">
        <v>135</v>
      </c>
    </row>
    <row r="32" customFormat="false" ht="15" hidden="false" customHeight="false" outlineLevel="0" collapsed="false">
      <c r="B32" s="33" t="s">
        <v>195</v>
      </c>
      <c r="C32" s="29" t="s">
        <v>196</v>
      </c>
      <c r="D32" s="34" t="s">
        <v>151</v>
      </c>
      <c r="E32" s="35" t="s">
        <v>135</v>
      </c>
    </row>
    <row r="33" customFormat="false" ht="15" hidden="false" customHeight="false" outlineLevel="0" collapsed="false">
      <c r="B33" s="33" t="s">
        <v>197</v>
      </c>
      <c r="C33" s="29" t="s">
        <v>198</v>
      </c>
      <c r="D33" s="34" t="s">
        <v>146</v>
      </c>
      <c r="E33" s="35" t="s">
        <v>135</v>
      </c>
    </row>
    <row r="34" customFormat="false" ht="15" hidden="false" customHeight="false" outlineLevel="0" collapsed="false">
      <c r="B34" s="33" t="s">
        <v>199</v>
      </c>
      <c r="C34" s="29" t="s">
        <v>200</v>
      </c>
      <c r="D34" s="34" t="s">
        <v>201</v>
      </c>
      <c r="E34" s="35" t="s">
        <v>135</v>
      </c>
    </row>
    <row r="35" customFormat="false" ht="15" hidden="false" customHeight="false" outlineLevel="0" collapsed="false">
      <c r="B35" s="33" t="s">
        <v>202</v>
      </c>
      <c r="C35" s="29" t="s">
        <v>203</v>
      </c>
      <c r="D35" s="34" t="s">
        <v>204</v>
      </c>
      <c r="E35" s="35" t="s">
        <v>135</v>
      </c>
    </row>
    <row r="36" customFormat="false" ht="15" hidden="false" customHeight="false" outlineLevel="0" collapsed="false">
      <c r="B36" s="33" t="s">
        <v>205</v>
      </c>
      <c r="C36" s="29" t="s">
        <v>206</v>
      </c>
      <c r="D36" s="34" t="s">
        <v>207</v>
      </c>
      <c r="E36" s="35" t="s">
        <v>135</v>
      </c>
    </row>
    <row r="37" customFormat="false" ht="15" hidden="false" customHeight="false" outlineLevel="0" collapsed="false">
      <c r="B37" s="33" t="s">
        <v>208</v>
      </c>
      <c r="C37" s="29" t="s">
        <v>209</v>
      </c>
      <c r="D37" s="34" t="s">
        <v>210</v>
      </c>
      <c r="E37" s="36" t="s">
        <v>211</v>
      </c>
    </row>
    <row r="38" customFormat="false" ht="15" hidden="false" customHeight="false" outlineLevel="0" collapsed="false">
      <c r="B38" s="33" t="s">
        <v>212</v>
      </c>
      <c r="C38" s="29" t="s">
        <v>213</v>
      </c>
      <c r="D38" s="34" t="s">
        <v>214</v>
      </c>
      <c r="E38" s="36" t="s">
        <v>211</v>
      </c>
    </row>
    <row r="39" customFormat="false" ht="15" hidden="false" customHeight="false" outlineLevel="0" collapsed="false">
      <c r="B39" s="33" t="s">
        <v>215</v>
      </c>
      <c r="C39" s="29" t="s">
        <v>216</v>
      </c>
      <c r="D39" s="34" t="s">
        <v>214</v>
      </c>
      <c r="E39" s="36" t="s">
        <v>211</v>
      </c>
    </row>
    <row r="40" customFormat="false" ht="15" hidden="false" customHeight="false" outlineLevel="0" collapsed="false">
      <c r="B40" s="33" t="s">
        <v>217</v>
      </c>
      <c r="C40" s="29" t="s">
        <v>218</v>
      </c>
      <c r="D40" s="34" t="s">
        <v>219</v>
      </c>
      <c r="E40" s="36" t="s">
        <v>211</v>
      </c>
    </row>
    <row r="41" customFormat="false" ht="15" hidden="false" customHeight="false" outlineLevel="0" collapsed="false">
      <c r="B41" s="33" t="s">
        <v>220</v>
      </c>
      <c r="C41" s="29" t="s">
        <v>221</v>
      </c>
      <c r="D41" s="34" t="s">
        <v>214</v>
      </c>
      <c r="E41" s="36" t="s">
        <v>211</v>
      </c>
    </row>
    <row r="42" customFormat="false" ht="15" hidden="false" customHeight="false" outlineLevel="0" collapsed="false">
      <c r="B42" s="33" t="s">
        <v>222</v>
      </c>
      <c r="C42" s="29" t="s">
        <v>223</v>
      </c>
      <c r="D42" s="34" t="s">
        <v>224</v>
      </c>
      <c r="E42" s="36" t="s">
        <v>211</v>
      </c>
    </row>
    <row r="43" customFormat="false" ht="15" hidden="false" customHeight="false" outlineLevel="0" collapsed="false">
      <c r="B43" s="33" t="s">
        <v>225</v>
      </c>
      <c r="C43" s="29" t="s">
        <v>226</v>
      </c>
      <c r="D43" s="34" t="s">
        <v>227</v>
      </c>
      <c r="E43" s="36" t="s">
        <v>228</v>
      </c>
    </row>
    <row r="44" customFormat="false" ht="15" hidden="false" customHeight="false" outlineLevel="0" collapsed="false">
      <c r="B44" s="33" t="s">
        <v>229</v>
      </c>
      <c r="C44" s="29" t="s">
        <v>230</v>
      </c>
      <c r="D44" s="34" t="s">
        <v>231</v>
      </c>
      <c r="E44" s="36" t="s">
        <v>228</v>
      </c>
    </row>
    <row r="46" customFormat="false" ht="15" hidden="false" customHeight="false" outlineLevel="0" collapsed="false">
      <c r="B46" s="10" t="s">
        <v>232</v>
      </c>
    </row>
    <row r="47" customFormat="false" ht="15" hidden="false" customHeight="false" outlineLevel="0" collapsed="false">
      <c r="B47" s="10" t="s">
        <v>233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2026-09-06T17:02:16Z</dcterms:created>
  <dc:creator>openpyxl</dc:creator>
  <dc:description/>
  <dc:language>en-US</dc:language>
  <cp:lastModifiedBy/>
  <dcterms:modified xsi:type="dcterms:W3CDTF">2026-09-06T17:02:16Z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